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Пресметка" sheetId="1" r:id="rId1"/>
    <sheet name="Sheet2" sheetId="2" state="hidden" r:id="rId2"/>
    <sheet name="Податоци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<sst xmlns="http://schemas.openxmlformats.org/spreadsheetml/2006/main" count="54" uniqueCount="50">
  <si>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ПИО</t>
  </si>
  <si>
    <t>Здравство</t>
  </si>
  <si>
    <t>Професионално Здравство</t>
  </si>
  <si>
    <t>Вработување</t>
  </si>
  <si>
    <t>Вкупно</t>
  </si>
  <si>
    <t>Придонеси од плата</t>
  </si>
  <si>
    <t xml:space="preserve">      ПИО</t>
  </si>
  <si>
    <t xml:space="preserve">      Здравство</t>
  </si>
  <si>
    <t xml:space="preserve">      Професионално здравство</t>
  </si>
  <si>
    <t xml:space="preserve">      Вработување</t>
  </si>
  <si>
    <t>Лично ослободување</t>
  </si>
  <si>
    <t>Персонален данок на доход</t>
  </si>
  <si>
    <t>Разлика</t>
  </si>
  <si>
    <t>Бруто 1</t>
  </si>
  <si>
    <t>Делител</t>
  </si>
  <si>
    <t>Данок на доход нето/бруто</t>
  </si>
  <si>
    <t>Лично oслободување 2009</t>
  </si>
  <si>
    <t>Лично oслободување 2010</t>
  </si>
  <si>
    <t>Лично oслободување 2011</t>
  </si>
  <si>
    <t>Лично oслободување 2012</t>
  </si>
  <si>
    <t>Лично oслободување 2013</t>
  </si>
  <si>
    <t>Лично oслободување 2014</t>
  </si>
  <si>
    <t>Лично oслободување 2015</t>
  </si>
  <si>
    <t>за пресметување на придонеси.</t>
  </si>
  <si>
    <t>најниска</t>
  </si>
  <si>
    <t>највисока</t>
  </si>
  <si>
    <t>основица за пресметување на придонеси.</t>
  </si>
  <si>
    <t>Нето плата</t>
  </si>
  <si>
    <t>Рекапитулар</t>
  </si>
  <si>
    <t>Придонеси</t>
  </si>
  <si>
    <t>Бруто плата</t>
  </si>
  <si>
    <t>Опис</t>
  </si>
  <si>
    <t>Износ</t>
  </si>
  <si>
    <t>Лично oслободување 2017</t>
  </si>
  <si>
    <t>Лично oслободување 2018</t>
  </si>
  <si>
    <r>
      <t xml:space="preserve">е </t>
    </r>
    <r>
      <rPr>
        <b/>
        <sz val="10"/>
        <color indexed="30"/>
        <rFont val="Calibri"/>
        <family val="2"/>
      </rPr>
      <t>545.264</t>
    </r>
    <r>
      <rPr>
        <sz val="10"/>
        <color indexed="8"/>
        <rFont val="Calibri"/>
        <family val="2"/>
      </rPr>
      <t xml:space="preserve"> денари. Нето платата од </t>
    </r>
    <r>
      <rPr>
        <b/>
        <sz val="10"/>
        <color indexed="30"/>
        <rFont val="Calibri"/>
        <family val="2"/>
      </rPr>
      <t xml:space="preserve">358.992 </t>
    </r>
    <r>
      <rPr>
        <sz val="10"/>
        <color indexed="8"/>
        <rFont val="Calibri"/>
        <family val="2"/>
      </rPr>
      <t>денари одговара на највисоката</t>
    </r>
  </si>
  <si>
    <r>
      <rPr>
        <b/>
        <sz val="10"/>
        <color indexed="30"/>
        <rFont val="Calibri"/>
        <family val="2"/>
      </rPr>
      <t>Највисока основица</t>
    </r>
    <r>
      <rPr>
        <sz val="10"/>
        <color indexed="8"/>
        <rFont val="Calibri"/>
        <family val="2"/>
      </rPr>
      <t xml:space="preserve"> за пресметување на придонесите од плата за </t>
    </r>
    <r>
      <rPr>
        <b/>
        <sz val="10"/>
        <color indexed="62"/>
        <rFont val="Calibri"/>
        <family val="2"/>
      </rPr>
      <t>2018</t>
    </r>
    <r>
      <rPr>
        <sz val="10"/>
        <color indexed="8"/>
        <rFont val="Calibri"/>
        <family val="2"/>
      </rPr>
      <t xml:space="preserve"> г.</t>
    </r>
  </si>
  <si>
    <r>
      <rPr>
        <b/>
        <sz val="10"/>
        <color indexed="30"/>
        <rFont val="Calibri"/>
        <family val="2"/>
      </rPr>
      <t>Најниската основица</t>
    </r>
    <r>
      <rPr>
        <sz val="10"/>
        <color indexed="8"/>
        <rFont val="Calibri"/>
        <family val="2"/>
      </rPr>
      <t xml:space="preserve"> за пресметување на придонесите од плата за </t>
    </r>
    <r>
      <rPr>
        <b/>
        <sz val="10"/>
        <color indexed="62"/>
        <rFont val="Calibri"/>
        <family val="2"/>
      </rPr>
      <t xml:space="preserve">2018 </t>
    </r>
    <r>
      <rPr>
        <sz val="10"/>
        <color indexed="8"/>
        <rFont val="Calibri"/>
        <family val="2"/>
      </rPr>
      <t>г.</t>
    </r>
  </si>
  <si>
    <t>Лично oслободување 2019</t>
  </si>
  <si>
    <r>
      <rPr>
        <b/>
        <sz val="12"/>
        <color indexed="56"/>
        <rFont val="Calibri"/>
        <family val="2"/>
      </rPr>
      <t xml:space="preserve">Пресметка на </t>
    </r>
    <r>
      <rPr>
        <b/>
        <sz val="12"/>
        <color indexed="60"/>
        <rFont val="Calibri"/>
        <family val="2"/>
      </rPr>
      <t>НЕТО</t>
    </r>
    <r>
      <rPr>
        <b/>
        <sz val="12"/>
        <color indexed="56"/>
        <rFont val="Calibri"/>
        <family val="2"/>
      </rPr>
      <t xml:space="preserve"> плата за</t>
    </r>
    <r>
      <rPr>
        <b/>
        <sz val="12"/>
        <color indexed="60"/>
        <rFont val="Calibri"/>
        <family val="2"/>
      </rPr>
      <t xml:space="preserve"> 2019 година</t>
    </r>
    <r>
      <rPr>
        <sz val="11"/>
        <color theme="1"/>
        <rFont val="Calibri"/>
        <family val="2"/>
      </rPr>
      <t xml:space="preserve">
</t>
    </r>
    <r>
      <rPr>
        <sz val="11"/>
        <color indexed="62"/>
        <rFont val="Calibri"/>
        <family val="2"/>
      </rPr>
      <t>(со долен и горен лимит за придонесите)</t>
    </r>
  </si>
  <si>
    <r>
      <rPr>
        <b/>
        <u val="single"/>
        <sz val="10"/>
        <color indexed="30"/>
        <rFont val="Calibri"/>
        <family val="2"/>
      </rPr>
      <t>Важно</t>
    </r>
    <r>
      <rPr>
        <sz val="10"/>
        <color indexed="56"/>
        <rFont val="Calibri"/>
        <family val="2"/>
      </rPr>
      <t xml:space="preserve">: </t>
    </r>
    <r>
      <rPr>
        <b/>
        <sz val="10"/>
        <color indexed="30"/>
        <rFont val="Calibri"/>
        <family val="2"/>
      </rPr>
      <t>Најниска основица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за пресметување на придонесите од плата за 2018 г.</t>
    </r>
  </si>
  <si>
    <r>
      <t xml:space="preserve">е </t>
    </r>
    <r>
      <rPr>
        <b/>
        <sz val="10"/>
        <color indexed="30"/>
        <rFont val="Calibri"/>
        <family val="2"/>
      </rPr>
      <t>17.040</t>
    </r>
    <r>
      <rPr>
        <sz val="10"/>
        <color indexed="8"/>
        <rFont val="Calibri"/>
        <family val="2"/>
      </rPr>
      <t xml:space="preserve"> денари. Нето платата од </t>
    </r>
    <r>
      <rPr>
        <b/>
        <sz val="10"/>
        <color indexed="30"/>
        <rFont val="Calibri"/>
        <family val="2"/>
      </rPr>
      <t>ХХХХ</t>
    </r>
    <r>
      <rPr>
        <sz val="10"/>
        <color indexed="8"/>
        <rFont val="Calibri"/>
        <family val="2"/>
      </rPr>
      <t xml:space="preserve"> денари одговара на најниската основица </t>
    </r>
  </si>
  <si>
    <r>
      <t xml:space="preserve">е </t>
    </r>
    <r>
      <rPr>
        <b/>
        <sz val="10"/>
        <color indexed="30"/>
        <rFont val="Calibri"/>
        <family val="2"/>
      </rPr>
      <t>17.040</t>
    </r>
    <r>
      <rPr>
        <sz val="10"/>
        <color indexed="8"/>
        <rFont val="Calibri"/>
        <family val="2"/>
      </rPr>
      <t xml:space="preserve"> денари. Нето платата од </t>
    </r>
    <r>
      <rPr>
        <b/>
        <sz val="10"/>
        <color indexed="30"/>
        <rFont val="Calibri"/>
        <family val="2"/>
      </rPr>
      <t xml:space="preserve">ХХХ </t>
    </r>
    <r>
      <rPr>
        <sz val="10"/>
        <color indexed="8"/>
        <rFont val="Calibri"/>
        <family val="2"/>
      </rPr>
      <t>денари одговара на највисоката</t>
    </r>
  </si>
  <si>
    <t>Основица за оданочување со 10%</t>
  </si>
  <si>
    <t>Основица за оданочување со 18%</t>
  </si>
  <si>
    <t>Персонален данок на доход со 10%</t>
  </si>
  <si>
    <t>Персонален данок на доход со 18%</t>
  </si>
  <si>
    <t>Буто плата - Основица за придонеси</t>
  </si>
  <si>
    <t>Вкупно персонален данок на доход (6+7)</t>
  </si>
  <si>
    <r>
      <t xml:space="preserve">Минималната нето плата за </t>
    </r>
    <r>
      <rPr>
        <b/>
        <sz val="10"/>
        <color indexed="62"/>
        <rFont val="Calibri"/>
        <family val="2"/>
      </rPr>
      <t>2018</t>
    </r>
    <r>
      <rPr>
        <sz val="10"/>
        <color indexed="8"/>
        <rFont val="Calibri"/>
        <family val="2"/>
      </rPr>
      <t xml:space="preserve"> година е </t>
    </r>
    <r>
      <rPr>
        <b/>
        <sz val="10"/>
        <color indexed="30"/>
        <rFont val="Calibri"/>
        <family val="2"/>
      </rPr>
      <t xml:space="preserve">12.008 </t>
    </r>
    <r>
      <rPr>
        <sz val="10"/>
        <color indexed="8"/>
        <rFont val="Calibri"/>
        <family val="2"/>
      </rPr>
      <t xml:space="preserve">денари, пресметана од </t>
    </r>
    <r>
      <rPr>
        <b/>
        <sz val="10"/>
        <color indexed="62"/>
        <rFont val="Calibri"/>
        <family val="2"/>
      </rPr>
      <t>17.130</t>
    </r>
    <r>
      <rPr>
        <sz val="10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</si>
</sst>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30"/>
      <name val="Calibri"/>
      <family val="2"/>
    </font>
    <font>
      <b/>
      <u val="single"/>
      <sz val="10"/>
      <color indexed="30"/>
      <name val="Calibri"/>
      <family val="2"/>
    </font>
    <font>
      <b/>
      <sz val="10"/>
      <color indexed="62"/>
      <name val="Calibri"/>
      <family val="2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i/>
      <sz val="11"/>
      <color indexed="31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theme="4" tint="0.7999799847602844"/>
      <name val="Calibri"/>
      <family val="2"/>
    </font>
    <font>
      <b/>
      <sz val="11"/>
      <color theme="4" tint="0.7999799847602844"/>
      <name val="Calibri"/>
      <family val="2"/>
    </font>
    <font>
      <i/>
      <sz val="11"/>
      <color theme="4" tint="0.7999799847602844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1FFBF"/>
        <bgColor indexed="64"/>
      </patternFill>
    </fill>
    <fill>
      <patternFill patternType="solid">
        <fgColor rgb="FFC1E4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/>
      <top style="medium"/>
      <bottom style="thin"/>
    </border>
    <border>
      <left/>
      <right style="medium">
        <color rgb="FF0070C0"/>
      </right>
      <top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 style="thin">
        <color rgb="FF0070C0"/>
      </right>
      <top style="thin">
        <color theme="4" tint="0.7999799847602844"/>
      </top>
      <bottom style="thin">
        <color rgb="FF0070C0"/>
      </bottom>
    </border>
    <border>
      <left style="thin">
        <color rgb="FF0070C0"/>
      </left>
      <right/>
      <top style="thin">
        <color theme="4" tint="0.7999799847602844"/>
      </top>
      <bottom style="thin">
        <color rgb="FF0070C0"/>
      </bottom>
    </border>
    <border>
      <left/>
      <right>
        <color indexed="63"/>
      </right>
      <top style="thin">
        <color theme="4" tint="0.7999799847602844"/>
      </top>
      <bottom style="thin">
        <color rgb="FF0070C0"/>
      </bottom>
    </border>
    <border>
      <left style="thin">
        <color theme="4" tint="0.7999799847602844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theme="4" tint="0.7999799847602844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theme="4" tint="0.7999799847602844"/>
      </right>
      <top style="medium">
        <color rgb="FF0070C0"/>
      </top>
      <bottom style="thin">
        <color rgb="FF0070C0"/>
      </bottom>
    </border>
    <border>
      <left/>
      <right style="thin">
        <color theme="4" tint="0.7999799847602844"/>
      </right>
      <top/>
      <bottom/>
    </border>
    <border>
      <left style="thin">
        <color rgb="FF0070C0"/>
      </left>
      <right style="thin">
        <color theme="4" tint="0.7999799847602844"/>
      </right>
      <top style="thin">
        <color rgb="FF0070C0"/>
      </top>
      <bottom style="thin">
        <color rgb="FF0070C0"/>
      </bottom>
    </border>
    <border>
      <left style="thin">
        <color theme="4" tint="0.7999799847602844"/>
      </left>
      <right/>
      <top/>
      <bottom/>
    </border>
    <border>
      <left style="thin">
        <color rgb="FF0070C0"/>
      </left>
      <right style="thin">
        <color theme="4" tint="0.7999799847602844"/>
      </right>
      <top style="thin">
        <color rgb="FF0070C0"/>
      </top>
      <bottom/>
    </border>
    <border>
      <left style="thin">
        <color rgb="FF0070C0"/>
      </left>
      <right style="thin">
        <color theme="4" tint="0.7999799847602844"/>
      </right>
      <top/>
      <bottom/>
    </border>
    <border>
      <left style="thin">
        <color theme="4" tint="0.7999799847602844"/>
      </left>
      <right/>
      <top/>
      <bottom style="thin">
        <color theme="4" tint="0.7999799847602844"/>
      </bottom>
    </border>
    <border>
      <left style="thin">
        <color rgb="FF0070C0"/>
      </left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 style="thin">
        <color rgb="FF0070C0"/>
      </left>
      <right style="thin">
        <color theme="4" tint="0.7999799847602844"/>
      </right>
      <top style="thin">
        <color theme="4" tint="0.7999799847602844"/>
      </top>
      <bottom style="medium">
        <color rgb="FF0070C0"/>
      </bottom>
    </border>
    <border>
      <left/>
      <right/>
      <top style="thin"/>
      <bottom/>
    </border>
    <border>
      <left style="thin">
        <color rgb="FF0070C0"/>
      </left>
      <right style="thin">
        <color theme="4" tint="0.7999799847602844"/>
      </right>
      <top style="thin">
        <color rgb="FF0070C0"/>
      </top>
      <bottom style="thin"/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/>
      <bottom/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2" borderId="2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3" fontId="0" fillId="2" borderId="23" xfId="0" applyNumberFormat="1" applyFill="1" applyBorder="1" applyAlignment="1" applyProtection="1">
      <alignment/>
      <protection/>
    </xf>
    <xf numFmtId="3" fontId="2" fillId="2" borderId="23" xfId="0" applyNumberFormat="1" applyFont="1" applyFill="1" applyBorder="1" applyAlignment="1" applyProtection="1">
      <alignment/>
      <protection/>
    </xf>
    <xf numFmtId="3" fontId="0" fillId="2" borderId="24" xfId="0" applyNumberFormat="1" applyFill="1" applyBorder="1" applyAlignment="1" applyProtection="1">
      <alignment/>
      <protection/>
    </xf>
    <xf numFmtId="3" fontId="0" fillId="2" borderId="15" xfId="0" applyNumberForma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 horizontal="right"/>
      <protection/>
    </xf>
    <xf numFmtId="0" fontId="0" fillId="2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3" fontId="0" fillId="2" borderId="0" xfId="0" applyNumberFormat="1" applyFill="1" applyBorder="1" applyAlignment="1" applyProtection="1">
      <alignment/>
      <protection/>
    </xf>
    <xf numFmtId="3" fontId="52" fillId="2" borderId="28" xfId="0" applyNumberFormat="1" applyFont="1" applyFill="1" applyBorder="1" applyAlignment="1" applyProtection="1">
      <alignment/>
      <protection/>
    </xf>
    <xf numFmtId="3" fontId="44" fillId="2" borderId="28" xfId="0" applyNumberFormat="1" applyFont="1" applyFill="1" applyBorder="1" applyAlignment="1" applyProtection="1">
      <alignment/>
      <protection/>
    </xf>
    <xf numFmtId="0" fontId="53" fillId="2" borderId="0" xfId="0" applyFont="1" applyFill="1" applyAlignment="1" applyProtection="1">
      <alignment/>
      <protection/>
    </xf>
    <xf numFmtId="3" fontId="53" fillId="2" borderId="0" xfId="0" applyNumberFormat="1" applyFont="1" applyFill="1" applyAlignment="1" applyProtection="1">
      <alignment/>
      <protection/>
    </xf>
    <xf numFmtId="0" fontId="53" fillId="2" borderId="0" xfId="0" applyFont="1" applyFill="1" applyAlignment="1" applyProtection="1">
      <alignment/>
      <protection/>
    </xf>
    <xf numFmtId="3" fontId="53" fillId="2" borderId="0" xfId="0" applyNumberFormat="1" applyFont="1" applyFill="1" applyAlignment="1" applyProtection="1">
      <alignment/>
      <protection/>
    </xf>
    <xf numFmtId="0" fontId="53" fillId="2" borderId="0" xfId="0" applyFont="1" applyFill="1" applyBorder="1" applyAlignment="1" applyProtection="1">
      <alignment/>
      <protection/>
    </xf>
    <xf numFmtId="3" fontId="53" fillId="2" borderId="0" xfId="0" applyNumberFormat="1" applyFont="1" applyFill="1" applyBorder="1" applyAlignment="1" applyProtection="1">
      <alignment/>
      <protection/>
    </xf>
    <xf numFmtId="0" fontId="53" fillId="2" borderId="19" xfId="0" applyFont="1" applyFill="1" applyBorder="1" applyAlignment="1" applyProtection="1">
      <alignment/>
      <protection/>
    </xf>
    <xf numFmtId="3" fontId="54" fillId="2" borderId="29" xfId="0" applyNumberFormat="1" applyFont="1" applyFill="1" applyBorder="1" applyAlignment="1" applyProtection="1">
      <alignment horizontal="center"/>
      <protection/>
    </xf>
    <xf numFmtId="0" fontId="53" fillId="2" borderId="29" xfId="0" applyFont="1" applyFill="1" applyBorder="1" applyAlignment="1" applyProtection="1">
      <alignment/>
      <protection/>
    </xf>
    <xf numFmtId="3" fontId="53" fillId="2" borderId="0" xfId="0" applyNumberFormat="1" applyFont="1" applyFill="1" applyBorder="1" applyAlignment="1" applyProtection="1">
      <alignment horizontal="center" vertical="center"/>
      <protection/>
    </xf>
    <xf numFmtId="3" fontId="53" fillId="2" borderId="0" xfId="0" applyNumberFormat="1" applyFont="1" applyFill="1" applyBorder="1" applyAlignment="1" applyProtection="1">
      <alignment horizontal="center"/>
      <protection/>
    </xf>
    <xf numFmtId="3" fontId="54" fillId="2" borderId="0" xfId="0" applyNumberFormat="1" applyFont="1" applyFill="1" applyBorder="1" applyAlignment="1" applyProtection="1">
      <alignment horizontal="right" vertical="center"/>
      <protection/>
    </xf>
    <xf numFmtId="3" fontId="54" fillId="2" borderId="0" xfId="0" applyNumberFormat="1" applyFont="1" applyFill="1" applyBorder="1" applyAlignment="1" applyProtection="1">
      <alignment/>
      <protection/>
    </xf>
    <xf numFmtId="3" fontId="54" fillId="2" borderId="0" xfId="0" applyNumberFormat="1" applyFont="1" applyFill="1" applyBorder="1" applyAlignment="1" applyProtection="1">
      <alignment horizontal="right" vertical="center"/>
      <protection/>
    </xf>
    <xf numFmtId="3" fontId="55" fillId="2" borderId="0" xfId="0" applyNumberFormat="1" applyFont="1" applyFill="1" applyBorder="1" applyAlignment="1" applyProtection="1">
      <alignment vertical="center"/>
      <protection/>
    </xf>
    <xf numFmtId="0" fontId="0" fillId="8" borderId="30" xfId="0" applyFill="1" applyBorder="1" applyAlignment="1" applyProtection="1">
      <alignment/>
      <protection/>
    </xf>
    <xf numFmtId="0" fontId="0" fillId="8" borderId="31" xfId="0" applyFill="1" applyBorder="1" applyAlignment="1" applyProtection="1">
      <alignment/>
      <protection/>
    </xf>
    <xf numFmtId="0" fontId="4" fillId="8" borderId="32" xfId="0" applyFont="1" applyFill="1" applyBorder="1" applyAlignment="1" applyProtection="1">
      <alignment/>
      <protection/>
    </xf>
    <xf numFmtId="0" fontId="11" fillId="8" borderId="33" xfId="0" applyFont="1" applyFill="1" applyBorder="1" applyAlignment="1" applyProtection="1">
      <alignment horizontal="center" vertical="center"/>
      <protection/>
    </xf>
    <xf numFmtId="3" fontId="56" fillId="34" borderId="34" xfId="0" applyNumberFormat="1" applyFont="1" applyFill="1" applyBorder="1" applyAlignment="1" applyProtection="1">
      <alignment vertical="center"/>
      <protection locked="0"/>
    </xf>
    <xf numFmtId="0" fontId="0" fillId="8" borderId="33" xfId="0" applyFont="1" applyFill="1" applyBorder="1" applyAlignment="1" applyProtection="1">
      <alignment horizontal="center" vertical="center"/>
      <protection/>
    </xf>
    <xf numFmtId="3" fontId="0" fillId="8" borderId="35" xfId="0" applyNumberFormat="1" applyFill="1" applyBorder="1" applyAlignment="1" applyProtection="1">
      <alignment vertical="center"/>
      <protection/>
    </xf>
    <xf numFmtId="3" fontId="0" fillId="8" borderId="36" xfId="0" applyNumberFormat="1" applyFill="1" applyBorder="1" applyAlignment="1" applyProtection="1">
      <alignment vertical="center"/>
      <protection/>
    </xf>
    <xf numFmtId="3" fontId="50" fillId="35" borderId="37" xfId="0" applyNumberFormat="1" applyFont="1" applyFill="1" applyBorder="1" applyAlignment="1" applyProtection="1">
      <alignment vertical="center"/>
      <protection/>
    </xf>
    <xf numFmtId="0" fontId="1" fillId="8" borderId="33" xfId="0" applyFont="1" applyFill="1" applyBorder="1" applyAlignment="1" applyProtection="1">
      <alignment horizontal="center" vertical="center"/>
      <protection/>
    </xf>
    <xf numFmtId="3" fontId="0" fillId="8" borderId="37" xfId="0" applyNumberFormat="1" applyFont="1" applyFill="1" applyBorder="1" applyAlignment="1" applyProtection="1">
      <alignment vertical="center"/>
      <protection/>
    </xf>
    <xf numFmtId="0" fontId="0" fillId="8" borderId="37" xfId="0" applyFill="1" applyBorder="1" applyAlignment="1" applyProtection="1">
      <alignment vertical="center"/>
      <protection/>
    </xf>
    <xf numFmtId="3" fontId="50" fillId="8" borderId="37" xfId="0" applyNumberFormat="1" applyFont="1" applyFill="1" applyBorder="1" applyAlignment="1" applyProtection="1">
      <alignment horizontal="right" vertical="center"/>
      <protection/>
    </xf>
    <xf numFmtId="0" fontId="0" fillId="8" borderId="38" xfId="0" applyFill="1" applyBorder="1" applyAlignment="1" applyProtection="1">
      <alignment/>
      <protection/>
    </xf>
    <xf numFmtId="3" fontId="57" fillId="35" borderId="39" xfId="0" applyNumberFormat="1" applyFont="1" applyFill="1" applyBorder="1" applyAlignment="1" applyProtection="1">
      <alignment vertical="center"/>
      <protection/>
    </xf>
    <xf numFmtId="3" fontId="57" fillId="35" borderId="40" xfId="0" applyNumberFormat="1" applyFont="1" applyFill="1" applyBorder="1" applyAlignment="1" applyProtection="1">
      <alignment vertical="center"/>
      <protection/>
    </xf>
    <xf numFmtId="0" fontId="2" fillId="8" borderId="38" xfId="0" applyFont="1" applyFill="1" applyBorder="1" applyAlignment="1" applyProtection="1">
      <alignment/>
      <protection/>
    </xf>
    <xf numFmtId="0" fontId="0" fillId="8" borderId="41" xfId="0" applyFill="1" applyBorder="1" applyAlignment="1" applyProtection="1">
      <alignment/>
      <protection/>
    </xf>
    <xf numFmtId="3" fontId="57" fillId="35" borderId="42" xfId="0" applyNumberFormat="1" applyFont="1" applyFill="1" applyBorder="1" applyAlignment="1" applyProtection="1">
      <alignment vertical="center"/>
      <protection/>
    </xf>
    <xf numFmtId="0" fontId="0" fillId="8" borderId="43" xfId="0" applyFill="1" applyBorder="1" applyAlignment="1" applyProtection="1">
      <alignment/>
      <protection/>
    </xf>
    <xf numFmtId="0" fontId="44" fillId="35" borderId="44" xfId="0" applyFont="1" applyFill="1" applyBorder="1" applyAlignment="1" applyProtection="1">
      <alignment horizontal="center" vertical="center"/>
      <protection/>
    </xf>
    <xf numFmtId="3" fontId="58" fillId="35" borderId="37" xfId="0" applyNumberFormat="1" applyFont="1" applyFill="1" applyBorder="1" applyAlignment="1" applyProtection="1">
      <alignment horizontal="right" vertical="center"/>
      <protection/>
    </xf>
    <xf numFmtId="0" fontId="59" fillId="2" borderId="19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8" borderId="28" xfId="0" applyFont="1" applyFill="1" applyBorder="1" applyAlignment="1" applyProtection="1">
      <alignment horizontal="left" vertical="center"/>
      <protection/>
    </xf>
    <xf numFmtId="0" fontId="59" fillId="2" borderId="19" xfId="0" applyFont="1" applyFill="1" applyBorder="1" applyAlignment="1" applyProtection="1">
      <alignment horizontal="left" vertical="center"/>
      <protection/>
    </xf>
    <xf numFmtId="0" fontId="59" fillId="2" borderId="0" xfId="0" applyFont="1" applyFill="1" applyBorder="1" applyAlignment="1" applyProtection="1">
      <alignment horizontal="left" vertical="center"/>
      <protection/>
    </xf>
    <xf numFmtId="0" fontId="59" fillId="2" borderId="21" xfId="0" applyFont="1" applyFill="1" applyBorder="1" applyAlignment="1" applyProtection="1">
      <alignment horizontal="left" vertical="center"/>
      <protection/>
    </xf>
    <xf numFmtId="0" fontId="1" fillId="0" borderId="4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35" borderId="37" xfId="0" applyNumberFormat="1" applyFont="1" applyFill="1" applyBorder="1" applyAlignment="1" applyProtection="1">
      <alignment vertical="center"/>
      <protection/>
    </xf>
    <xf numFmtId="3" fontId="0" fillId="8" borderId="46" xfId="0" applyNumberForma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59" fillId="2" borderId="16" xfId="0" applyFont="1" applyFill="1" applyBorder="1" applyAlignment="1" applyProtection="1">
      <alignment horizontal="left" vertical="center"/>
      <protection/>
    </xf>
    <xf numFmtId="0" fontId="59" fillId="2" borderId="17" xfId="0" applyFont="1" applyFill="1" applyBorder="1" applyAlignment="1" applyProtection="1">
      <alignment horizontal="left" vertical="center"/>
      <protection/>
    </xf>
    <xf numFmtId="0" fontId="59" fillId="2" borderId="18" xfId="0" applyFont="1" applyFill="1" applyBorder="1" applyAlignment="1" applyProtection="1">
      <alignment horizontal="left" vertical="center"/>
      <protection/>
    </xf>
    <xf numFmtId="0" fontId="12" fillId="8" borderId="28" xfId="0" applyFont="1" applyFill="1" applyBorder="1" applyAlignment="1" applyProtection="1">
      <alignment horizontal="left" vertical="center"/>
      <protection/>
    </xf>
    <xf numFmtId="0" fontId="2" fillId="8" borderId="47" xfId="0" applyFont="1" applyFill="1" applyBorder="1" applyAlignment="1" applyProtection="1">
      <alignment horizontal="left" vertical="center"/>
      <protection/>
    </xf>
    <xf numFmtId="0" fontId="0" fillId="8" borderId="28" xfId="0" applyFill="1" applyBorder="1" applyAlignment="1" applyProtection="1">
      <alignment horizontal="left" vertical="center"/>
      <protection/>
    </xf>
    <xf numFmtId="0" fontId="1" fillId="8" borderId="28" xfId="0" applyFont="1" applyFill="1" applyBorder="1" applyAlignment="1" applyProtection="1">
      <alignment horizontal="left" vertical="center"/>
      <protection/>
    </xf>
    <xf numFmtId="0" fontId="59" fillId="2" borderId="19" xfId="0" applyFont="1" applyFill="1" applyBorder="1" applyAlignment="1" applyProtection="1">
      <alignment horizontal="left" vertical="center"/>
      <protection/>
    </xf>
    <xf numFmtId="0" fontId="59" fillId="2" borderId="0" xfId="0" applyFont="1" applyFill="1" applyBorder="1" applyAlignment="1" applyProtection="1">
      <alignment horizontal="left" vertical="center"/>
      <protection/>
    </xf>
    <xf numFmtId="0" fontId="59" fillId="2" borderId="21" xfId="0" applyFont="1" applyFill="1" applyBorder="1" applyAlignment="1" applyProtection="1">
      <alignment horizontal="left" vertical="center"/>
      <protection/>
    </xf>
    <xf numFmtId="0" fontId="59" fillId="2" borderId="25" xfId="0" applyFont="1" applyFill="1" applyBorder="1" applyAlignment="1" applyProtection="1">
      <alignment horizontal="left" vertical="center" wrapText="1"/>
      <protection/>
    </xf>
    <xf numFmtId="0" fontId="59" fillId="2" borderId="26" xfId="0" applyFont="1" applyFill="1" applyBorder="1" applyAlignment="1" applyProtection="1">
      <alignment horizontal="left" vertical="center"/>
      <protection/>
    </xf>
    <xf numFmtId="0" fontId="59" fillId="2" borderId="27" xfId="0" applyFont="1" applyFill="1" applyBorder="1" applyAlignment="1" applyProtection="1">
      <alignment horizontal="left" vertical="center"/>
      <protection/>
    </xf>
    <xf numFmtId="0" fontId="3" fillId="8" borderId="0" xfId="0" applyFont="1" applyFill="1" applyBorder="1" applyAlignment="1" applyProtection="1">
      <alignment horizontal="right" vertical="center"/>
      <protection/>
    </xf>
    <xf numFmtId="0" fontId="3" fillId="8" borderId="0" xfId="0" applyFont="1" applyFill="1" applyBorder="1" applyAlignment="1" applyProtection="1">
      <alignment horizontal="right" vertical="center"/>
      <protection/>
    </xf>
    <xf numFmtId="0" fontId="3" fillId="8" borderId="48" xfId="0" applyFont="1" applyFill="1" applyBorder="1" applyAlignment="1" applyProtection="1">
      <alignment horizontal="right" vertical="center"/>
      <protection/>
    </xf>
    <xf numFmtId="0" fontId="0" fillId="8" borderId="49" xfId="0" applyFill="1" applyBorder="1" applyAlignment="1" applyProtection="1">
      <alignment horizontal="center"/>
      <protection/>
    </xf>
    <xf numFmtId="0" fontId="0" fillId="8" borderId="50" xfId="0" applyFill="1" applyBorder="1" applyAlignment="1" applyProtection="1">
      <alignment horizontal="center"/>
      <protection/>
    </xf>
    <xf numFmtId="0" fontId="1" fillId="8" borderId="47" xfId="0" applyFont="1" applyFill="1" applyBorder="1" applyAlignment="1" applyProtection="1">
      <alignment horizontal="left" vertical="center"/>
      <protection/>
    </xf>
    <xf numFmtId="0" fontId="1" fillId="8" borderId="51" xfId="0" applyFont="1" applyFill="1" applyBorder="1" applyAlignment="1" applyProtection="1">
      <alignment horizontal="left" vertical="center"/>
      <protection/>
    </xf>
    <xf numFmtId="3" fontId="54" fillId="2" borderId="0" xfId="0" applyNumberFormat="1" applyFont="1" applyFill="1" applyBorder="1" applyAlignment="1" applyProtection="1">
      <alignment horizontal="center"/>
      <protection/>
    </xf>
    <xf numFmtId="0" fontId="60" fillId="2" borderId="28" xfId="0" applyFont="1" applyFill="1" applyBorder="1" applyAlignment="1" applyProtection="1">
      <alignment horizontal="center" vertical="center"/>
      <protection/>
    </xf>
    <xf numFmtId="0" fontId="0" fillId="2" borderId="47" xfId="0" applyFill="1" applyBorder="1" applyAlignment="1" applyProtection="1">
      <alignment horizontal="left"/>
      <protection/>
    </xf>
    <xf numFmtId="0" fontId="0" fillId="2" borderId="52" xfId="0" applyFill="1" applyBorder="1" applyAlignment="1" applyProtection="1">
      <alignment horizontal="left"/>
      <protection/>
    </xf>
    <xf numFmtId="0" fontId="0" fillId="2" borderId="51" xfId="0" applyFill="1" applyBorder="1" applyAlignment="1" applyProtection="1">
      <alignment horizontal="left"/>
      <protection/>
    </xf>
    <xf numFmtId="0" fontId="2" fillId="8" borderId="28" xfId="0" applyFont="1" applyFill="1" applyBorder="1" applyAlignment="1" applyProtection="1">
      <alignment horizontal="left" vertical="center"/>
      <protection/>
    </xf>
    <xf numFmtId="0" fontId="2" fillId="8" borderId="28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25"/>
          <c:y val="0.04125"/>
          <c:w val="0.352"/>
          <c:h val="0.91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Податоци!$A$3:$A$6</c:f>
              <c:strCache/>
            </c:strRef>
          </c:cat>
          <c:val>
            <c:numRef>
              <c:f>Податоци!$K$3:$K$6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75"/>
          <c:y val="0.30975"/>
          <c:w val="0.295"/>
          <c:h val="0.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428625</xdr:rowOff>
    </xdr:from>
    <xdr:to>
      <xdr:col>11</xdr:col>
      <xdr:colOff>171450</xdr:colOff>
      <xdr:row>5</xdr:row>
      <xdr:rowOff>57150</xdr:rowOff>
    </xdr:to>
    <xdr:pic>
      <xdr:nvPicPr>
        <xdr:cNvPr id="1" name="Picture 2" descr="logo AMPL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28625"/>
          <a:ext cx="1866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38100</xdr:rowOff>
    </xdr:from>
    <xdr:to>
      <xdr:col>7</xdr:col>
      <xdr:colOff>304800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76200" y="2038350"/>
        <a:ext cx="56102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.1484375" style="10" customWidth="1"/>
    <col min="2" max="2" width="15.00390625" style="10" customWidth="1"/>
    <col min="3" max="3" width="0.85546875" style="10" customWidth="1"/>
    <col min="4" max="4" width="3.00390625" style="10" bestFit="1" customWidth="1"/>
    <col min="5" max="5" width="31.57421875" style="10" customWidth="1"/>
    <col min="6" max="6" width="9.421875" style="10" customWidth="1"/>
    <col min="7" max="7" width="9.140625" style="10" customWidth="1"/>
    <col min="8" max="8" width="0" style="10" hidden="1" customWidth="1"/>
    <col min="9" max="9" width="0.9921875" style="10" customWidth="1"/>
    <col min="10" max="10" width="16.421875" style="36" customWidth="1"/>
    <col min="11" max="12" width="9.140625" style="37" customWidth="1"/>
    <col min="13" max="13" width="9.140625" style="36" customWidth="1"/>
    <col min="14" max="56" width="9.140625" style="10" customWidth="1"/>
    <col min="57" max="16384" width="9.140625" style="10" customWidth="1"/>
  </cols>
  <sheetData>
    <row r="1" spans="1:14" ht="35.25" customHeight="1" thickBot="1">
      <c r="A1" s="82" t="s">
        <v>39</v>
      </c>
      <c r="B1" s="83"/>
      <c r="C1" s="83"/>
      <c r="D1" s="83"/>
      <c r="E1" s="83"/>
      <c r="F1" s="83"/>
      <c r="G1" s="83"/>
      <c r="H1" s="83"/>
      <c r="I1" s="83"/>
      <c r="J1" s="34"/>
      <c r="K1" s="35"/>
      <c r="L1" s="35"/>
      <c r="M1" s="34"/>
      <c r="N1" s="9"/>
    </row>
    <row r="2" spans="1:9" ht="4.5" customHeight="1" thickBot="1">
      <c r="A2" s="11"/>
      <c r="B2" s="12"/>
      <c r="C2" s="12"/>
      <c r="D2" s="12"/>
      <c r="E2" s="12"/>
      <c r="F2" s="12"/>
      <c r="G2" s="12"/>
      <c r="H2" s="12"/>
      <c r="I2" s="13"/>
    </row>
    <row r="3" spans="1:9" ht="18" customHeight="1" thickBot="1">
      <c r="A3" s="14"/>
      <c r="B3" s="100"/>
      <c r="C3" s="15"/>
      <c r="D3" s="49"/>
      <c r="E3" s="50" t="s">
        <v>31</v>
      </c>
      <c r="F3" s="51"/>
      <c r="G3" s="69" t="s">
        <v>32</v>
      </c>
      <c r="H3" s="16">
        <v>2011</v>
      </c>
      <c r="I3" s="17"/>
    </row>
    <row r="4" spans="1:9" ht="18" customHeight="1" thickBot="1">
      <c r="A4" s="14"/>
      <c r="B4" s="101"/>
      <c r="C4" s="15"/>
      <c r="D4" s="52">
        <v>1</v>
      </c>
      <c r="E4" s="87" t="s">
        <v>27</v>
      </c>
      <c r="F4" s="88"/>
      <c r="G4" s="53">
        <v>200000</v>
      </c>
      <c r="H4" s="18"/>
      <c r="I4" s="17"/>
    </row>
    <row r="5" spans="1:9" ht="18" customHeight="1" thickBot="1">
      <c r="A5" s="14"/>
      <c r="B5" s="101"/>
      <c r="C5" s="15"/>
      <c r="D5" s="54">
        <v>2</v>
      </c>
      <c r="E5" s="89" t="s">
        <v>10</v>
      </c>
      <c r="F5" s="89"/>
      <c r="G5" s="55">
        <f>Податоци!M11</f>
        <v>8000</v>
      </c>
      <c r="H5" s="19">
        <f>Податоци!M6</f>
        <v>7269</v>
      </c>
      <c r="I5" s="17"/>
    </row>
    <row r="6" spans="1:9" ht="18" customHeight="1" thickBot="1">
      <c r="A6" s="14"/>
      <c r="B6" s="101"/>
      <c r="C6" s="15"/>
      <c r="D6" s="54">
        <v>3</v>
      </c>
      <c r="E6" s="90" t="s">
        <v>12</v>
      </c>
      <c r="F6" s="90"/>
      <c r="G6" s="81">
        <f>IF($G$4-G5&lt;0,0,$G$4-G5)</f>
        <v>192000</v>
      </c>
      <c r="H6" s="19">
        <f>IF($G$4-H5&lt;0,0,$G$4-H5)</f>
        <v>192731</v>
      </c>
      <c r="I6" s="17"/>
    </row>
    <row r="7" spans="1:9" ht="18" customHeight="1" thickBot="1">
      <c r="A7" s="14"/>
      <c r="B7" s="101"/>
      <c r="C7" s="15"/>
      <c r="D7" s="54">
        <v>4</v>
      </c>
      <c r="E7" s="102" t="s">
        <v>43</v>
      </c>
      <c r="F7" s="103"/>
      <c r="G7" s="56">
        <f>IF(G6&gt;81000,81000,G6)</f>
        <v>81000</v>
      </c>
      <c r="H7" s="19"/>
      <c r="I7" s="17"/>
    </row>
    <row r="8" spans="1:9" ht="18" customHeight="1" thickBot="1">
      <c r="A8" s="14"/>
      <c r="B8" s="101"/>
      <c r="C8" s="15"/>
      <c r="D8" s="54">
        <v>5</v>
      </c>
      <c r="E8" s="102" t="s">
        <v>44</v>
      </c>
      <c r="F8" s="103"/>
      <c r="G8" s="56">
        <f>G6-G7</f>
        <v>111000</v>
      </c>
      <c r="H8" s="19"/>
      <c r="I8" s="17"/>
    </row>
    <row r="9" spans="1:10" ht="18" customHeight="1" thickBot="1">
      <c r="A9" s="14"/>
      <c r="B9" s="101"/>
      <c r="C9" s="15"/>
      <c r="D9" s="54">
        <v>6</v>
      </c>
      <c r="E9" s="90" t="s">
        <v>45</v>
      </c>
      <c r="F9" s="90"/>
      <c r="G9" s="56">
        <f>G7*J9</f>
        <v>8999.9991</v>
      </c>
      <c r="H9" s="19"/>
      <c r="I9" s="17"/>
      <c r="J9" s="36">
        <v>0.1111111</v>
      </c>
    </row>
    <row r="10" spans="1:12" ht="18" customHeight="1" thickBot="1">
      <c r="A10" s="14"/>
      <c r="B10" s="101"/>
      <c r="C10" s="15"/>
      <c r="D10" s="54">
        <v>7</v>
      </c>
      <c r="E10" s="90" t="s">
        <v>46</v>
      </c>
      <c r="F10" s="90"/>
      <c r="G10" s="80">
        <f>G8*J10</f>
        <v>24365.853645</v>
      </c>
      <c r="H10" s="19">
        <f>ROUND(H6*Податоци!$B$11,0)</f>
        <v>21415</v>
      </c>
      <c r="I10" s="17"/>
      <c r="J10" s="40">
        <v>0.219512195</v>
      </c>
      <c r="K10" s="43" t="s">
        <v>24</v>
      </c>
      <c r="L10" s="43" t="s">
        <v>25</v>
      </c>
    </row>
    <row r="11" spans="1:12" ht="18" customHeight="1" thickBot="1">
      <c r="A11" s="14"/>
      <c r="B11" s="101"/>
      <c r="C11" s="15"/>
      <c r="D11" s="54">
        <v>8</v>
      </c>
      <c r="E11" s="73" t="s">
        <v>48</v>
      </c>
      <c r="F11" s="73"/>
      <c r="G11" s="57">
        <f>G9+G10</f>
        <v>33365.852745</v>
      </c>
      <c r="H11" s="19"/>
      <c r="I11" s="17"/>
      <c r="J11" s="40"/>
      <c r="K11" s="43"/>
      <c r="L11" s="43"/>
    </row>
    <row r="12" spans="1:12" ht="18" customHeight="1" thickBot="1">
      <c r="A12" s="14"/>
      <c r="B12" s="101"/>
      <c r="C12" s="15"/>
      <c r="D12" s="58">
        <v>9</v>
      </c>
      <c r="E12" s="90" t="s">
        <v>13</v>
      </c>
      <c r="F12" s="90"/>
      <c r="G12" s="59">
        <f>G4+G11</f>
        <v>233365.85274499998</v>
      </c>
      <c r="H12" s="20">
        <f>IF(H10=0,0,$G$4+H10)</f>
        <v>221415</v>
      </c>
      <c r="I12" s="17"/>
      <c r="J12" s="40"/>
      <c r="K12" s="44">
        <v>0.5</v>
      </c>
      <c r="L12" s="44">
        <v>16</v>
      </c>
    </row>
    <row r="13" spans="1:12" ht="18" customHeight="1" thickBot="1">
      <c r="A13" s="14"/>
      <c r="B13" s="101"/>
      <c r="C13" s="15"/>
      <c r="D13" s="54">
        <v>10</v>
      </c>
      <c r="E13" s="90" t="s">
        <v>14</v>
      </c>
      <c r="F13" s="90"/>
      <c r="G13" s="60">
        <f>Податоци!K8</f>
        <v>0.725</v>
      </c>
      <c r="H13" s="18">
        <f>Податоци!D8</f>
        <v>0.73</v>
      </c>
      <c r="I13" s="17"/>
      <c r="K13" s="104">
        <v>34079</v>
      </c>
      <c r="L13" s="104"/>
    </row>
    <row r="14" spans="1:12" ht="18" customHeight="1" thickBot="1">
      <c r="A14" s="14"/>
      <c r="B14" s="101"/>
      <c r="C14" s="15"/>
      <c r="D14" s="54">
        <v>11</v>
      </c>
      <c r="E14" s="109" t="s">
        <v>47</v>
      </c>
      <c r="F14" s="110"/>
      <c r="G14" s="70">
        <f>IF(J14&lt;=K14,17040,IF(J14&gt;=L14,545264,G12/G13))</f>
        <v>321883.93482068967</v>
      </c>
      <c r="H14" s="20">
        <f>ROUND(H12/H13,0)</f>
        <v>303308</v>
      </c>
      <c r="I14" s="17"/>
      <c r="J14" s="41">
        <f>G12/G13</f>
        <v>321883.93482068967</v>
      </c>
      <c r="K14" s="45">
        <f>K13*K12</f>
        <v>17039.5</v>
      </c>
      <c r="L14" s="46">
        <f>K13*L12</f>
        <v>545264</v>
      </c>
    </row>
    <row r="15" spans="1:12" ht="18" customHeight="1">
      <c r="A15" s="14"/>
      <c r="B15" s="101"/>
      <c r="C15" s="15"/>
      <c r="D15" s="54">
        <v>12</v>
      </c>
      <c r="E15" s="89" t="s">
        <v>5</v>
      </c>
      <c r="F15" s="89"/>
      <c r="G15" s="61">
        <f>ROUND(G16+G17+G18+G19,0)</f>
        <v>88518</v>
      </c>
      <c r="H15" s="21">
        <f>ROUND(IF($G$4&lt;13754,3094.65,$G$4*Податоци!D7),0)</f>
        <v>54000</v>
      </c>
      <c r="I15" s="17"/>
      <c r="J15" s="42"/>
      <c r="K15" s="47">
        <f>ROUND(K16+K17+K18+K19,0)</f>
        <v>4600</v>
      </c>
      <c r="L15" s="47">
        <f>ROUND(L16+L17+L18+L19,0)</f>
        <v>147221</v>
      </c>
    </row>
    <row r="16" spans="1:12" ht="18" customHeight="1">
      <c r="A16" s="14"/>
      <c r="B16" s="101"/>
      <c r="C16" s="15"/>
      <c r="D16" s="62"/>
      <c r="E16" s="97" t="s">
        <v>6</v>
      </c>
      <c r="F16" s="97"/>
      <c r="G16" s="63">
        <f>ROUND(G14*0.184,0)</f>
        <v>59227</v>
      </c>
      <c r="H16" s="22">
        <f>ROUND(IF($G$4&lt;13754,2063,$G$4*Податоци!D3),0)</f>
        <v>36000</v>
      </c>
      <c r="I16" s="17"/>
      <c r="K16" s="48">
        <f>ROUND(K14*0.18,0)</f>
        <v>3067</v>
      </c>
      <c r="L16" s="48">
        <f>ROUND(L14*0.18,0)</f>
        <v>98148</v>
      </c>
    </row>
    <row r="17" spans="1:12" ht="18" customHeight="1">
      <c r="A17" s="14"/>
      <c r="B17" s="101"/>
      <c r="C17" s="15"/>
      <c r="D17" s="62"/>
      <c r="E17" s="97" t="s">
        <v>7</v>
      </c>
      <c r="F17" s="97"/>
      <c r="G17" s="64">
        <f>ROUND(G14*0.074,0)</f>
        <v>23819</v>
      </c>
      <c r="H17" s="22">
        <f>ROUND(IF($G$4&lt;13754,825,$G$4*Податоци!D4),0)</f>
        <v>14600</v>
      </c>
      <c r="I17" s="17"/>
      <c r="K17" s="48">
        <f>ROUND(K14*0.073,0)</f>
        <v>1244</v>
      </c>
      <c r="L17" s="48">
        <f>ROUND(L14*0.073,0)</f>
        <v>39804</v>
      </c>
    </row>
    <row r="18" spans="1:12" ht="18" customHeight="1">
      <c r="A18" s="14"/>
      <c r="B18" s="101"/>
      <c r="C18" s="15"/>
      <c r="D18" s="65"/>
      <c r="E18" s="98" t="s">
        <v>8</v>
      </c>
      <c r="F18" s="98"/>
      <c r="G18" s="64">
        <f>ROUND(G14*0.005,0)</f>
        <v>1609</v>
      </c>
      <c r="H18" s="22">
        <f>ROUND(IF($G$4&lt;13754,687.7,$G$4*Податоци!D5),0)</f>
        <v>1000</v>
      </c>
      <c r="I18" s="17"/>
      <c r="K18" s="48">
        <f>ROUND(K14*0.005,0)</f>
        <v>85</v>
      </c>
      <c r="L18" s="48">
        <f>ROUND(L14*0.005,0)</f>
        <v>2726</v>
      </c>
    </row>
    <row r="19" spans="1:12" ht="18" customHeight="1">
      <c r="A19" s="14"/>
      <c r="B19" s="68"/>
      <c r="C19" s="15"/>
      <c r="D19" s="66"/>
      <c r="E19" s="99" t="s">
        <v>9</v>
      </c>
      <c r="F19" s="99"/>
      <c r="G19" s="67">
        <f>ROUND(G14*0.012,0)</f>
        <v>3863</v>
      </c>
      <c r="H19" s="22">
        <f>ROUND(IF($G$4&lt;13754,138,$G$4*Податоци!D6),0)</f>
        <v>2400</v>
      </c>
      <c r="I19" s="17"/>
      <c r="K19" s="48">
        <f>ROUND(K14*0.012,0)</f>
        <v>204</v>
      </c>
      <c r="L19" s="48">
        <f>ROUND(L14*0.012,0)</f>
        <v>6543</v>
      </c>
    </row>
    <row r="20" spans="1:16" s="29" customFormat="1" ht="4.5" customHeight="1" thickBot="1">
      <c r="A20" s="23"/>
      <c r="B20" s="24"/>
      <c r="C20" s="24"/>
      <c r="D20" s="24"/>
      <c r="E20" s="25"/>
      <c r="F20" s="24"/>
      <c r="G20" s="24"/>
      <c r="H20" s="26"/>
      <c r="I20" s="27"/>
      <c r="J20" s="38"/>
      <c r="K20" s="39"/>
      <c r="L20" s="39"/>
      <c r="M20" s="38"/>
      <c r="N20" s="28"/>
      <c r="O20" s="28"/>
      <c r="P20" s="28"/>
    </row>
    <row r="21" spans="1:16" s="29" customFormat="1" ht="4.5" customHeight="1">
      <c r="A21" s="28"/>
      <c r="B21" s="28"/>
      <c r="C21" s="28"/>
      <c r="D21" s="28"/>
      <c r="E21" s="30"/>
      <c r="F21" s="28"/>
      <c r="G21" s="28"/>
      <c r="H21" s="28"/>
      <c r="I21" s="28"/>
      <c r="J21" s="38"/>
      <c r="K21" s="39"/>
      <c r="L21" s="39"/>
      <c r="M21" s="38"/>
      <c r="N21" s="28"/>
      <c r="O21" s="28"/>
      <c r="P21" s="28"/>
    </row>
    <row r="22" spans="1:16" s="29" customFormat="1" ht="15" customHeight="1">
      <c r="A22" s="28"/>
      <c r="B22" s="105" t="s">
        <v>28</v>
      </c>
      <c r="C22" s="106" t="s">
        <v>27</v>
      </c>
      <c r="D22" s="107"/>
      <c r="E22" s="107"/>
      <c r="F22" s="108"/>
      <c r="G22" s="33">
        <f>G4</f>
        <v>200000</v>
      </c>
      <c r="H22" s="28"/>
      <c r="I22" s="28"/>
      <c r="J22" s="38"/>
      <c r="K22" s="39"/>
      <c r="L22" s="39"/>
      <c r="M22" s="38"/>
      <c r="N22" s="28"/>
      <c r="O22" s="28"/>
      <c r="P22" s="28"/>
    </row>
    <row r="23" spans="1:16" s="29" customFormat="1" ht="15" customHeight="1">
      <c r="A23" s="28"/>
      <c r="B23" s="105"/>
      <c r="C23" s="106" t="s">
        <v>29</v>
      </c>
      <c r="D23" s="107"/>
      <c r="E23" s="107"/>
      <c r="F23" s="108"/>
      <c r="G23" s="32">
        <f>G15</f>
        <v>88518</v>
      </c>
      <c r="H23" s="28"/>
      <c r="I23" s="28"/>
      <c r="J23" s="38"/>
      <c r="K23" s="39"/>
      <c r="L23" s="39"/>
      <c r="M23" s="38"/>
      <c r="N23" s="28"/>
      <c r="O23" s="28"/>
      <c r="P23" s="28"/>
    </row>
    <row r="24" spans="1:16" s="29" customFormat="1" ht="15" customHeight="1">
      <c r="A24" s="28"/>
      <c r="B24" s="105"/>
      <c r="C24" s="106" t="s">
        <v>11</v>
      </c>
      <c r="D24" s="107"/>
      <c r="E24" s="107"/>
      <c r="F24" s="108"/>
      <c r="G24" s="32">
        <f>G11</f>
        <v>33365.852745</v>
      </c>
      <c r="H24" s="28"/>
      <c r="I24" s="28"/>
      <c r="J24" s="38"/>
      <c r="K24" s="39"/>
      <c r="L24" s="39"/>
      <c r="M24" s="38"/>
      <c r="N24" s="28"/>
      <c r="O24" s="28"/>
      <c r="P24" s="28"/>
    </row>
    <row r="25" spans="1:16" s="29" customFormat="1" ht="15" customHeight="1">
      <c r="A25" s="28"/>
      <c r="B25" s="105"/>
      <c r="C25" s="106" t="s">
        <v>30</v>
      </c>
      <c r="D25" s="107"/>
      <c r="E25" s="107"/>
      <c r="F25" s="108"/>
      <c r="G25" s="33">
        <f>SUM(G22:G24)</f>
        <v>321883.852745</v>
      </c>
      <c r="H25" s="28"/>
      <c r="I25" s="28"/>
      <c r="J25" s="38"/>
      <c r="K25" s="39"/>
      <c r="L25" s="39"/>
      <c r="M25" s="38"/>
      <c r="N25" s="28"/>
      <c r="O25" s="28"/>
      <c r="P25" s="28"/>
    </row>
    <row r="26" spans="1:16" s="29" customFormat="1" ht="15" customHeight="1" thickBot="1">
      <c r="A26" s="28"/>
      <c r="B26" s="28"/>
      <c r="C26" s="28"/>
      <c r="D26" s="28"/>
      <c r="E26" s="28"/>
      <c r="F26" s="28"/>
      <c r="G26" s="31"/>
      <c r="H26" s="28"/>
      <c r="I26" s="28"/>
      <c r="J26" s="38"/>
      <c r="K26" s="39"/>
      <c r="L26" s="39"/>
      <c r="M26" s="38"/>
      <c r="N26" s="28"/>
      <c r="O26" s="28"/>
      <c r="P26" s="28"/>
    </row>
    <row r="27" spans="1:16" s="29" customFormat="1" ht="14.25">
      <c r="A27" s="28"/>
      <c r="B27" s="84" t="s">
        <v>40</v>
      </c>
      <c r="C27" s="85"/>
      <c r="D27" s="85"/>
      <c r="E27" s="85"/>
      <c r="F27" s="85"/>
      <c r="G27" s="86"/>
      <c r="H27" s="28"/>
      <c r="I27" s="28"/>
      <c r="J27" s="38"/>
      <c r="K27" s="39"/>
      <c r="L27" s="39"/>
      <c r="M27" s="38"/>
      <c r="N27" s="28"/>
      <c r="O27" s="28"/>
      <c r="P27" s="28"/>
    </row>
    <row r="28" spans="1:16" s="29" customFormat="1" ht="14.25">
      <c r="A28" s="28"/>
      <c r="B28" s="91" t="s">
        <v>41</v>
      </c>
      <c r="C28" s="92"/>
      <c r="D28" s="92"/>
      <c r="E28" s="92"/>
      <c r="F28" s="92"/>
      <c r="G28" s="93"/>
      <c r="H28" s="28"/>
      <c r="I28" s="28"/>
      <c r="J28" s="38"/>
      <c r="K28" s="39"/>
      <c r="L28" s="39"/>
      <c r="M28" s="38"/>
      <c r="N28" s="28"/>
      <c r="O28" s="28"/>
      <c r="P28" s="28"/>
    </row>
    <row r="29" spans="1:16" s="29" customFormat="1" ht="14.25">
      <c r="A29" s="28"/>
      <c r="B29" s="91" t="s">
        <v>23</v>
      </c>
      <c r="C29" s="92"/>
      <c r="D29" s="92"/>
      <c r="E29" s="92"/>
      <c r="F29" s="92"/>
      <c r="G29" s="93"/>
      <c r="H29" s="28"/>
      <c r="I29" s="28"/>
      <c r="J29" s="38"/>
      <c r="K29" s="39"/>
      <c r="L29" s="39"/>
      <c r="M29" s="38"/>
      <c r="N29" s="28"/>
      <c r="O29" s="28"/>
      <c r="P29" s="28"/>
    </row>
    <row r="30" spans="1:16" s="29" customFormat="1" ht="14.25">
      <c r="A30" s="28"/>
      <c r="B30" s="71" t="s">
        <v>36</v>
      </c>
      <c r="C30" s="75"/>
      <c r="D30" s="75"/>
      <c r="E30" s="75"/>
      <c r="F30" s="75"/>
      <c r="G30" s="76"/>
      <c r="H30" s="28"/>
      <c r="I30" s="28"/>
      <c r="J30" s="38"/>
      <c r="K30" s="39"/>
      <c r="L30" s="39"/>
      <c r="M30" s="38"/>
      <c r="N30" s="28"/>
      <c r="O30" s="28"/>
      <c r="P30" s="28"/>
    </row>
    <row r="31" spans="1:16" s="29" customFormat="1" ht="14.25">
      <c r="A31" s="28"/>
      <c r="B31" s="74" t="s">
        <v>35</v>
      </c>
      <c r="C31" s="75"/>
      <c r="D31" s="75"/>
      <c r="E31" s="75"/>
      <c r="F31" s="75"/>
      <c r="G31" s="76"/>
      <c r="H31" s="28"/>
      <c r="I31" s="28"/>
      <c r="J31" s="38"/>
      <c r="K31" s="39"/>
      <c r="L31" s="39"/>
      <c r="M31" s="38"/>
      <c r="N31" s="28"/>
      <c r="O31" s="28"/>
      <c r="P31" s="28"/>
    </row>
    <row r="32" spans="1:16" s="29" customFormat="1" ht="14.25">
      <c r="A32" s="28"/>
      <c r="B32" s="74" t="s">
        <v>26</v>
      </c>
      <c r="C32" s="75"/>
      <c r="D32" s="75"/>
      <c r="E32" s="75"/>
      <c r="F32" s="75"/>
      <c r="G32" s="76"/>
      <c r="H32" s="28"/>
      <c r="I32" s="28"/>
      <c r="J32" s="38"/>
      <c r="K32" s="39"/>
      <c r="L32" s="39"/>
      <c r="M32" s="38"/>
      <c r="N32" s="28"/>
      <c r="O32" s="28"/>
      <c r="P32" s="28"/>
    </row>
    <row r="33" spans="1:16" s="29" customFormat="1" ht="14.25">
      <c r="A33" s="28"/>
      <c r="B33" s="71" t="s">
        <v>37</v>
      </c>
      <c r="C33" s="75"/>
      <c r="D33" s="75"/>
      <c r="E33" s="75"/>
      <c r="F33" s="75"/>
      <c r="G33" s="76"/>
      <c r="H33" s="28"/>
      <c r="I33" s="28"/>
      <c r="J33" s="38"/>
      <c r="K33" s="39"/>
      <c r="L33" s="39"/>
      <c r="M33" s="38"/>
      <c r="N33" s="28"/>
      <c r="O33" s="28"/>
      <c r="P33" s="28"/>
    </row>
    <row r="34" spans="1:16" s="29" customFormat="1" ht="14.25">
      <c r="A34" s="28"/>
      <c r="B34" s="74" t="s">
        <v>42</v>
      </c>
      <c r="C34" s="75"/>
      <c r="D34" s="75"/>
      <c r="E34" s="75"/>
      <c r="F34" s="75"/>
      <c r="G34" s="76"/>
      <c r="H34" s="28"/>
      <c r="I34" s="28"/>
      <c r="J34" s="38"/>
      <c r="K34" s="39"/>
      <c r="L34" s="39"/>
      <c r="M34" s="38"/>
      <c r="N34" s="28"/>
      <c r="O34" s="28"/>
      <c r="P34" s="28"/>
    </row>
    <row r="35" spans="1:16" s="29" customFormat="1" ht="14.25">
      <c r="A35" s="28"/>
      <c r="B35" s="74" t="s">
        <v>26</v>
      </c>
      <c r="C35" s="75"/>
      <c r="D35" s="75"/>
      <c r="E35" s="75"/>
      <c r="F35" s="75"/>
      <c r="G35" s="76"/>
      <c r="H35" s="28"/>
      <c r="I35" s="28"/>
      <c r="J35" s="38"/>
      <c r="K35" s="39"/>
      <c r="L35" s="39"/>
      <c r="M35" s="38"/>
      <c r="N35" s="28"/>
      <c r="O35" s="28"/>
      <c r="P35" s="28"/>
    </row>
    <row r="36" spans="1:16" s="29" customFormat="1" ht="30" customHeight="1" thickBot="1">
      <c r="A36" s="28"/>
      <c r="B36" s="94" t="s">
        <v>49</v>
      </c>
      <c r="C36" s="95"/>
      <c r="D36" s="95"/>
      <c r="E36" s="95"/>
      <c r="F36" s="95"/>
      <c r="G36" s="96"/>
      <c r="H36" s="28"/>
      <c r="I36" s="28"/>
      <c r="J36" s="38"/>
      <c r="K36" s="39"/>
      <c r="L36" s="39"/>
      <c r="M36" s="38"/>
      <c r="N36" s="28"/>
      <c r="O36" s="28"/>
      <c r="P36" s="28"/>
    </row>
    <row r="37" spans="1:16" s="29" customFormat="1" ht="14.25">
      <c r="A37" s="28"/>
      <c r="B37" s="28"/>
      <c r="C37" s="28"/>
      <c r="D37" s="28"/>
      <c r="E37" s="28"/>
      <c r="F37" s="28"/>
      <c r="G37" s="28"/>
      <c r="H37" s="28"/>
      <c r="I37" s="28"/>
      <c r="J37" s="38"/>
      <c r="K37" s="39"/>
      <c r="L37" s="39"/>
      <c r="M37" s="38"/>
      <c r="N37" s="28"/>
      <c r="O37" s="28"/>
      <c r="P37" s="28"/>
    </row>
    <row r="38" spans="1:16" s="29" customFormat="1" ht="14.25">
      <c r="A38" s="28"/>
      <c r="B38" s="28"/>
      <c r="C38" s="28"/>
      <c r="D38" s="28"/>
      <c r="E38" s="28"/>
      <c r="F38" s="28"/>
      <c r="G38" s="28"/>
      <c r="H38" s="28"/>
      <c r="I38" s="28"/>
      <c r="J38" s="38"/>
      <c r="K38" s="39"/>
      <c r="L38" s="39"/>
      <c r="M38" s="38"/>
      <c r="N38" s="28"/>
      <c r="O38" s="28"/>
      <c r="P38" s="28"/>
    </row>
    <row r="39" spans="1:16" s="29" customFormat="1" ht="14.25">
      <c r="A39" s="28"/>
      <c r="B39" s="28"/>
      <c r="C39" s="28"/>
      <c r="D39" s="28"/>
      <c r="E39" s="28"/>
      <c r="F39" s="28"/>
      <c r="G39" s="28"/>
      <c r="H39" s="28"/>
      <c r="I39" s="28"/>
      <c r="J39" s="38"/>
      <c r="K39" s="39"/>
      <c r="L39" s="39"/>
      <c r="M39" s="38"/>
      <c r="N39" s="28"/>
      <c r="O39" s="28"/>
      <c r="P39" s="28"/>
    </row>
    <row r="40" spans="1:16" s="29" customFormat="1" ht="14.25">
      <c r="A40" s="28"/>
      <c r="B40" s="28"/>
      <c r="C40" s="28"/>
      <c r="D40" s="28"/>
      <c r="E40" s="28"/>
      <c r="F40" s="28"/>
      <c r="G40" s="28"/>
      <c r="H40" s="28"/>
      <c r="I40" s="28"/>
      <c r="J40" s="38"/>
      <c r="K40" s="39"/>
      <c r="L40" s="39"/>
      <c r="M40" s="38"/>
      <c r="N40" s="28"/>
      <c r="O40" s="28"/>
      <c r="P40" s="28"/>
    </row>
    <row r="41" spans="1:16" s="29" customFormat="1" ht="14.25">
      <c r="A41" s="28"/>
      <c r="B41" s="28"/>
      <c r="C41" s="28"/>
      <c r="D41" s="28"/>
      <c r="E41" s="28"/>
      <c r="F41" s="28"/>
      <c r="G41" s="28"/>
      <c r="H41" s="28"/>
      <c r="I41" s="28"/>
      <c r="J41" s="38"/>
      <c r="K41" s="39"/>
      <c r="L41" s="39"/>
      <c r="M41" s="38"/>
      <c r="N41" s="28"/>
      <c r="O41" s="28"/>
      <c r="P41" s="28"/>
    </row>
    <row r="42" spans="1:16" s="29" customFormat="1" ht="14.25">
      <c r="A42" s="28"/>
      <c r="B42" s="28"/>
      <c r="C42" s="28"/>
      <c r="D42" s="28"/>
      <c r="E42" s="28"/>
      <c r="F42" s="28"/>
      <c r="G42" s="28"/>
      <c r="H42" s="28"/>
      <c r="I42" s="28"/>
      <c r="J42" s="38"/>
      <c r="K42" s="39"/>
      <c r="L42" s="39"/>
      <c r="M42" s="38"/>
      <c r="N42" s="28"/>
      <c r="O42" s="28"/>
      <c r="P42" s="28"/>
    </row>
    <row r="43" spans="1:16" s="29" customFormat="1" ht="14.25">
      <c r="A43" s="28"/>
      <c r="B43" s="28"/>
      <c r="C43" s="28"/>
      <c r="D43" s="28"/>
      <c r="E43" s="28"/>
      <c r="F43" s="28"/>
      <c r="G43" s="28"/>
      <c r="H43" s="28"/>
      <c r="I43" s="28"/>
      <c r="J43" s="38"/>
      <c r="K43" s="39"/>
      <c r="L43" s="39"/>
      <c r="M43" s="38"/>
      <c r="N43" s="28"/>
      <c r="O43" s="28"/>
      <c r="P43" s="28"/>
    </row>
    <row r="44" spans="1:16" s="29" customFormat="1" ht="14.25">
      <c r="A44" s="28"/>
      <c r="B44" s="28"/>
      <c r="C44" s="28"/>
      <c r="D44" s="28"/>
      <c r="E44" s="28"/>
      <c r="F44" s="28"/>
      <c r="G44" s="28"/>
      <c r="H44" s="28"/>
      <c r="I44" s="28"/>
      <c r="J44" s="38"/>
      <c r="K44" s="39"/>
      <c r="L44" s="39"/>
      <c r="M44" s="38"/>
      <c r="N44" s="28"/>
      <c r="O44" s="28"/>
      <c r="P44" s="28"/>
    </row>
    <row r="45" spans="1:16" s="29" customFormat="1" ht="14.25">
      <c r="A45" s="28"/>
      <c r="B45" s="28"/>
      <c r="C45" s="28"/>
      <c r="D45" s="28"/>
      <c r="E45" s="28"/>
      <c r="F45" s="28"/>
      <c r="G45" s="28"/>
      <c r="H45" s="28"/>
      <c r="I45" s="28"/>
      <c r="J45" s="38"/>
      <c r="K45" s="39"/>
      <c r="L45" s="39"/>
      <c r="M45" s="38"/>
      <c r="N45" s="28"/>
      <c r="O45" s="28"/>
      <c r="P45" s="28"/>
    </row>
    <row r="46" spans="8:12" ht="14.25">
      <c r="H46" s="28"/>
      <c r="I46" s="28"/>
      <c r="J46" s="38"/>
      <c r="K46" s="39"/>
      <c r="L46" s="39"/>
    </row>
    <row r="47" spans="8:12" ht="14.25">
      <c r="H47" s="28"/>
      <c r="I47" s="28"/>
      <c r="J47" s="38"/>
      <c r="K47" s="39"/>
      <c r="L47" s="39"/>
    </row>
    <row r="48" spans="8:12" ht="14.25">
      <c r="H48" s="28"/>
      <c r="I48" s="28"/>
      <c r="J48" s="38"/>
      <c r="K48" s="39"/>
      <c r="L48" s="39"/>
    </row>
    <row r="49" spans="8:12" ht="14.25">
      <c r="H49" s="28"/>
      <c r="I49" s="28"/>
      <c r="J49" s="38"/>
      <c r="K49" s="39"/>
      <c r="L49" s="39"/>
    </row>
  </sheetData>
  <sheetProtection password="DF98" sheet="1" selectLockedCells="1"/>
  <mergeCells count="27">
    <mergeCell ref="K13:L13"/>
    <mergeCell ref="B22:B25"/>
    <mergeCell ref="C22:F22"/>
    <mergeCell ref="C23:F23"/>
    <mergeCell ref="C24:F24"/>
    <mergeCell ref="C25:F25"/>
    <mergeCell ref="E13:F13"/>
    <mergeCell ref="E14:F14"/>
    <mergeCell ref="E15:F15"/>
    <mergeCell ref="B28:G28"/>
    <mergeCell ref="B36:G36"/>
    <mergeCell ref="B29:G29"/>
    <mergeCell ref="E16:F16"/>
    <mergeCell ref="E17:F17"/>
    <mergeCell ref="E18:F18"/>
    <mergeCell ref="E19:F19"/>
    <mergeCell ref="B3:B18"/>
    <mergeCell ref="E7:F7"/>
    <mergeCell ref="E8:F8"/>
    <mergeCell ref="A1:I1"/>
    <mergeCell ref="B27:G27"/>
    <mergeCell ref="E4:F4"/>
    <mergeCell ref="E5:F5"/>
    <mergeCell ref="E6:F6"/>
    <mergeCell ref="E10:F10"/>
    <mergeCell ref="E12:F12"/>
    <mergeCell ref="E9:F9"/>
  </mergeCells>
  <printOptions/>
  <pageMargins left="1.78" right="2.51" top="0.75" bottom="7.32" header="0.3" footer="0.3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25.8515625" style="0" bestFit="1" customWidth="1"/>
    <col min="12" max="12" width="29.28125" style="0" customWidth="1"/>
  </cols>
  <sheetData>
    <row r="2" spans="1:13" ht="14.25">
      <c r="A2" s="1"/>
      <c r="B2" s="79">
        <v>2009</v>
      </c>
      <c r="C2" s="79">
        <v>2010</v>
      </c>
      <c r="D2" s="79">
        <v>2011</v>
      </c>
      <c r="E2" s="79">
        <v>2012</v>
      </c>
      <c r="F2" s="79">
        <v>2013</v>
      </c>
      <c r="G2" s="79">
        <v>2014</v>
      </c>
      <c r="H2" s="79">
        <v>2015</v>
      </c>
      <c r="I2" s="79">
        <v>2017</v>
      </c>
      <c r="J2" s="79">
        <v>2018</v>
      </c>
      <c r="K2" s="79">
        <v>2019</v>
      </c>
      <c r="L2" s="77" t="s">
        <v>16</v>
      </c>
      <c r="M2" s="7">
        <v>7000</v>
      </c>
    </row>
    <row r="3" spans="1:13" ht="14.25">
      <c r="A3" s="2" t="s">
        <v>0</v>
      </c>
      <c r="B3" s="3">
        <v>0.19</v>
      </c>
      <c r="C3" s="3">
        <v>0.18</v>
      </c>
      <c r="D3" s="3">
        <v>0.18</v>
      </c>
      <c r="E3" s="3">
        <v>0.18</v>
      </c>
      <c r="F3" s="3">
        <v>0.18</v>
      </c>
      <c r="G3" s="3">
        <v>0.18</v>
      </c>
      <c r="H3" s="3">
        <v>0.18</v>
      </c>
      <c r="I3" s="3">
        <v>0.18</v>
      </c>
      <c r="J3" s="3">
        <v>0.18</v>
      </c>
      <c r="K3" s="3">
        <v>0.184</v>
      </c>
      <c r="L3" s="78" t="s">
        <v>17</v>
      </c>
      <c r="M3" s="8">
        <v>7035</v>
      </c>
    </row>
    <row r="4" spans="1:13" ht="14.25">
      <c r="A4" s="2" t="s">
        <v>1</v>
      </c>
      <c r="B4" s="3">
        <v>0.075</v>
      </c>
      <c r="C4" s="3">
        <v>0.073</v>
      </c>
      <c r="D4" s="3">
        <v>0.073</v>
      </c>
      <c r="E4" s="3">
        <v>0.073</v>
      </c>
      <c r="F4" s="3">
        <v>0.073</v>
      </c>
      <c r="G4" s="3">
        <v>0.073</v>
      </c>
      <c r="H4" s="3">
        <v>0.073</v>
      </c>
      <c r="I4" s="3">
        <v>0.073</v>
      </c>
      <c r="J4" s="3">
        <v>0.073</v>
      </c>
      <c r="K4" s="3">
        <v>0.074</v>
      </c>
      <c r="L4" s="78" t="s">
        <v>18</v>
      </c>
      <c r="M4" s="8">
        <v>7316</v>
      </c>
    </row>
    <row r="5" spans="1:13" ht="14.25">
      <c r="A5" s="2" t="s">
        <v>2</v>
      </c>
      <c r="B5" s="3">
        <v>0.005</v>
      </c>
      <c r="C5" s="3">
        <v>0.005</v>
      </c>
      <c r="D5" s="3">
        <v>0.005</v>
      </c>
      <c r="E5" s="3">
        <v>0.005</v>
      </c>
      <c r="F5" s="3">
        <v>0.005</v>
      </c>
      <c r="G5" s="3">
        <v>0.005</v>
      </c>
      <c r="H5" s="3">
        <v>0.005</v>
      </c>
      <c r="I5" s="3">
        <v>0.005</v>
      </c>
      <c r="J5" s="3">
        <v>0.005</v>
      </c>
      <c r="K5" s="3">
        <v>0.005</v>
      </c>
      <c r="L5" s="78" t="s">
        <v>19</v>
      </c>
      <c r="M5" s="8">
        <v>7470</v>
      </c>
    </row>
    <row r="6" spans="1:13" ht="14.25">
      <c r="A6" s="4" t="s">
        <v>3</v>
      </c>
      <c r="B6" s="3">
        <v>0.014</v>
      </c>
      <c r="C6" s="3">
        <v>0.012</v>
      </c>
      <c r="D6" s="3">
        <v>0.012</v>
      </c>
      <c r="E6" s="3">
        <v>0.012</v>
      </c>
      <c r="F6" s="3">
        <v>0.012</v>
      </c>
      <c r="G6" s="3">
        <v>0.012</v>
      </c>
      <c r="H6" s="3">
        <v>0.012</v>
      </c>
      <c r="I6" s="3">
        <v>0.012</v>
      </c>
      <c r="J6" s="3">
        <v>0.012</v>
      </c>
      <c r="K6" s="3">
        <v>0.012</v>
      </c>
      <c r="L6" s="78" t="s">
        <v>20</v>
      </c>
      <c r="M6" s="8">
        <v>7269</v>
      </c>
    </row>
    <row r="7" spans="1:13" ht="14.25">
      <c r="A7" s="2" t="s">
        <v>4</v>
      </c>
      <c r="B7" s="3">
        <v>0.284</v>
      </c>
      <c r="C7" s="3">
        <f aca="true" t="shared" si="0" ref="C7:J7">SUM(C3:C6)</f>
        <v>0.27</v>
      </c>
      <c r="D7" s="3">
        <f t="shared" si="0"/>
        <v>0.27</v>
      </c>
      <c r="E7" s="3">
        <f t="shared" si="0"/>
        <v>0.27</v>
      </c>
      <c r="F7" s="3">
        <f t="shared" si="0"/>
        <v>0.27</v>
      </c>
      <c r="G7" s="3">
        <f t="shared" si="0"/>
        <v>0.27</v>
      </c>
      <c r="H7" s="3">
        <f>SUM(H3:H6)</f>
        <v>0.27</v>
      </c>
      <c r="I7" s="3">
        <f>SUM(I3:I6)</f>
        <v>0.27</v>
      </c>
      <c r="J7" s="3">
        <f t="shared" si="0"/>
        <v>0.27</v>
      </c>
      <c r="K7" s="3">
        <f>SUM(K3:K6)</f>
        <v>0.275</v>
      </c>
      <c r="L7" s="78" t="s">
        <v>21</v>
      </c>
      <c r="M7" s="8">
        <v>7276</v>
      </c>
    </row>
    <row r="8" spans="1:13" ht="14.25">
      <c r="A8" s="4" t="s">
        <v>14</v>
      </c>
      <c r="B8" s="3">
        <v>0.716</v>
      </c>
      <c r="C8" s="3">
        <f aca="true" t="shared" si="1" ref="C8:J8">1-C7</f>
        <v>0.73</v>
      </c>
      <c r="D8" s="3">
        <f t="shared" si="1"/>
        <v>0.73</v>
      </c>
      <c r="E8" s="3">
        <f t="shared" si="1"/>
        <v>0.73</v>
      </c>
      <c r="F8" s="3">
        <f t="shared" si="1"/>
        <v>0.73</v>
      </c>
      <c r="G8" s="3">
        <f t="shared" si="1"/>
        <v>0.73</v>
      </c>
      <c r="H8" s="3">
        <f>1-H7</f>
        <v>0.73</v>
      </c>
      <c r="I8" s="3">
        <f>1-I7</f>
        <v>0.73</v>
      </c>
      <c r="J8" s="3">
        <f t="shared" si="1"/>
        <v>0.73</v>
      </c>
      <c r="K8" s="3">
        <f>1-K7</f>
        <v>0.725</v>
      </c>
      <c r="L8" s="78" t="s">
        <v>22</v>
      </c>
      <c r="M8" s="8">
        <v>7320</v>
      </c>
    </row>
    <row r="9" spans="12:13" ht="14.25">
      <c r="L9" s="72" t="s">
        <v>33</v>
      </c>
      <c r="M9" s="8">
        <v>7456</v>
      </c>
    </row>
    <row r="10" spans="12:13" ht="14.25">
      <c r="L10" s="72" t="s">
        <v>34</v>
      </c>
      <c r="M10" s="8">
        <v>7531</v>
      </c>
    </row>
    <row r="11" spans="1:13" ht="14.25">
      <c r="A11" t="s">
        <v>15</v>
      </c>
      <c r="B11">
        <v>0.111111</v>
      </c>
      <c r="L11" s="72" t="s">
        <v>38</v>
      </c>
      <c r="M11" s="8">
        <v>8000</v>
      </c>
    </row>
    <row r="12" spans="12:13" ht="14.25">
      <c r="L12" s="5" t="s">
        <v>11</v>
      </c>
      <c r="M12" s="6">
        <v>0.1</v>
      </c>
    </row>
  </sheetData>
  <sheetProtection password="DF98" sheet="1"/>
  <printOptions/>
  <pageMargins left="0.7" right="0.7" top="0.75" bottom="0.75" header="0.3" footer="0.3"/>
  <pageSetup horizontalDpi="300" verticalDpi="300" orientation="portrait" paperSize="9" r:id="rId2"/>
  <ignoredErrors>
    <ignoredError sqref="C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Gacov</dc:creator>
  <cp:keywords/>
  <dc:description/>
  <cp:lastModifiedBy>admin</cp:lastModifiedBy>
  <cp:lastPrinted>2015-03-04T17:27:12Z</cp:lastPrinted>
  <dcterms:created xsi:type="dcterms:W3CDTF">2009-09-17T09:05:41Z</dcterms:created>
  <dcterms:modified xsi:type="dcterms:W3CDTF">2019-04-05T10:55:33Z</dcterms:modified>
  <cp:category/>
  <cp:version/>
  <cp:contentType/>
  <cp:contentStatus/>
</cp:coreProperties>
</file>